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site Drop-Off\"/>
    </mc:Choice>
  </mc:AlternateContent>
  <xr:revisionPtr revIDLastSave="0" documentId="8_{149D24F7-4225-48F7-8E88-15756FCD3105}" xr6:coauthVersionLast="47" xr6:coauthVersionMax="47" xr10:uidLastSave="{00000000-0000-0000-0000-000000000000}"/>
  <bookViews>
    <workbookView xWindow="-120" yWindow="-120" windowWidth="29040" windowHeight="15720" xr2:uid="{CB9904D8-251E-4CEC-B030-0617676F9C5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39" i="1"/>
  <c r="B39" i="1"/>
  <c r="E38" i="1"/>
  <c r="B38" i="1"/>
  <c r="B40" i="1" s="1"/>
  <c r="G40" i="1" s="1"/>
  <c r="H35" i="1"/>
  <c r="F35" i="1"/>
  <c r="E35" i="1"/>
  <c r="C35" i="1"/>
  <c r="B35" i="1"/>
  <c r="K34" i="1"/>
  <c r="J34" i="1"/>
  <c r="I34" i="1"/>
  <c r="G34" i="1"/>
  <c r="D34" i="1"/>
  <c r="J33" i="1"/>
  <c r="I33" i="1"/>
  <c r="K33" i="1" s="1"/>
  <c r="G33" i="1"/>
  <c r="D33" i="1"/>
  <c r="K32" i="1"/>
  <c r="J32" i="1"/>
  <c r="I32" i="1"/>
  <c r="G32" i="1"/>
  <c r="D32" i="1"/>
  <c r="J31" i="1"/>
  <c r="K31" i="1" s="1"/>
  <c r="I31" i="1"/>
  <c r="G31" i="1"/>
  <c r="D31" i="1"/>
  <c r="J30" i="1"/>
  <c r="J35" i="1" s="1"/>
  <c r="I30" i="1"/>
  <c r="K30" i="1" s="1"/>
  <c r="K35" i="1" s="1"/>
  <c r="G30" i="1"/>
  <c r="G35" i="1" s="1"/>
  <c r="D30" i="1"/>
  <c r="D35" i="1" s="1"/>
  <c r="H28" i="1"/>
  <c r="H36" i="1" s="1"/>
  <c r="J27" i="1"/>
  <c r="E27" i="1"/>
  <c r="I27" i="1" s="1"/>
  <c r="K27" i="1" s="1"/>
  <c r="D27" i="1"/>
  <c r="B27" i="1"/>
  <c r="K26" i="1"/>
  <c r="J26" i="1"/>
  <c r="I26" i="1"/>
  <c r="G26" i="1"/>
  <c r="D26" i="1"/>
  <c r="I25" i="1"/>
  <c r="G25" i="1"/>
  <c r="C25" i="1"/>
  <c r="D25" i="1" s="1"/>
  <c r="J24" i="1"/>
  <c r="I24" i="1"/>
  <c r="K24" i="1" s="1"/>
  <c r="G24" i="1"/>
  <c r="D24" i="1"/>
  <c r="K23" i="1"/>
  <c r="J23" i="1"/>
  <c r="I23" i="1"/>
  <c r="G23" i="1"/>
  <c r="D23" i="1"/>
  <c r="J22" i="1"/>
  <c r="K22" i="1" s="1"/>
  <c r="I22" i="1"/>
  <c r="G22" i="1"/>
  <c r="D22" i="1"/>
  <c r="J21" i="1"/>
  <c r="I21" i="1"/>
  <c r="K21" i="1" s="1"/>
  <c r="G21" i="1"/>
  <c r="D21" i="1"/>
  <c r="J20" i="1"/>
  <c r="I20" i="1"/>
  <c r="K20" i="1" s="1"/>
  <c r="G20" i="1"/>
  <c r="D20" i="1"/>
  <c r="K19" i="1"/>
  <c r="J19" i="1"/>
  <c r="I19" i="1"/>
  <c r="G19" i="1"/>
  <c r="D19" i="1"/>
  <c r="J18" i="1"/>
  <c r="I18" i="1"/>
  <c r="K18" i="1" s="1"/>
  <c r="G18" i="1"/>
  <c r="D18" i="1"/>
  <c r="K17" i="1"/>
  <c r="J17" i="1"/>
  <c r="I17" i="1"/>
  <c r="G17" i="1"/>
  <c r="D17" i="1"/>
  <c r="J16" i="1"/>
  <c r="K16" i="1" s="1"/>
  <c r="I16" i="1"/>
  <c r="G16" i="1"/>
  <c r="D16" i="1"/>
  <c r="F15" i="1"/>
  <c r="F28" i="1" s="1"/>
  <c r="F36" i="1" s="1"/>
  <c r="E15" i="1"/>
  <c r="G15" i="1" s="1"/>
  <c r="C15" i="1"/>
  <c r="J15" i="1" s="1"/>
  <c r="B15" i="1"/>
  <c r="D15" i="1" s="1"/>
  <c r="J14" i="1"/>
  <c r="I14" i="1"/>
  <c r="K14" i="1" s="1"/>
  <c r="G14" i="1"/>
  <c r="D14" i="1"/>
  <c r="K13" i="1"/>
  <c r="J13" i="1"/>
  <c r="I13" i="1"/>
  <c r="G13" i="1"/>
  <c r="D13" i="1"/>
  <c r="J12" i="1"/>
  <c r="K12" i="1" s="1"/>
  <c r="I12" i="1"/>
  <c r="G12" i="1"/>
  <c r="D12" i="1"/>
  <c r="J11" i="1"/>
  <c r="I11" i="1"/>
  <c r="K11" i="1" s="1"/>
  <c r="G11" i="1"/>
  <c r="D11" i="1"/>
  <c r="J10" i="1"/>
  <c r="I10" i="1"/>
  <c r="K10" i="1" s="1"/>
  <c r="G10" i="1"/>
  <c r="D10" i="1"/>
  <c r="J9" i="1"/>
  <c r="E9" i="1"/>
  <c r="E28" i="1" s="1"/>
  <c r="E36" i="1" s="1"/>
  <c r="D9" i="1"/>
  <c r="K8" i="1"/>
  <c r="J8" i="1"/>
  <c r="I8" i="1"/>
  <c r="G8" i="1"/>
  <c r="D8" i="1"/>
  <c r="J7" i="1"/>
  <c r="I7" i="1"/>
  <c r="K7" i="1" s="1"/>
  <c r="G7" i="1"/>
  <c r="D7" i="1"/>
  <c r="K6" i="1"/>
  <c r="J6" i="1"/>
  <c r="I6" i="1"/>
  <c r="G6" i="1"/>
  <c r="D6" i="1"/>
  <c r="J5" i="1"/>
  <c r="K5" i="1" s="1"/>
  <c r="I5" i="1"/>
  <c r="G5" i="1"/>
  <c r="D5" i="1"/>
  <c r="J4" i="1"/>
  <c r="I4" i="1"/>
  <c r="G4" i="1"/>
  <c r="D4" i="1"/>
  <c r="D28" i="1" l="1"/>
  <c r="D36" i="1" s="1"/>
  <c r="G28" i="1"/>
  <c r="G36" i="1" s="1"/>
  <c r="K25" i="1"/>
  <c r="B28" i="1"/>
  <c r="B36" i="1" s="1"/>
  <c r="J25" i="1"/>
  <c r="J28" i="1" s="1"/>
  <c r="J36" i="1" s="1"/>
  <c r="I35" i="1"/>
  <c r="I15" i="1"/>
  <c r="K15" i="1" s="1"/>
  <c r="C28" i="1"/>
  <c r="C36" i="1" s="1"/>
  <c r="J37" i="1" s="1"/>
  <c r="K4" i="1"/>
  <c r="I9" i="1"/>
  <c r="K9" i="1" s="1"/>
  <c r="G27" i="1"/>
  <c r="G9" i="1"/>
  <c r="I28" i="1" l="1"/>
  <c r="K28" i="1"/>
  <c r="K36" i="1" s="1"/>
  <c r="I37" i="1" l="1"/>
  <c r="I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Theresa Tate</author>
  </authors>
  <commentList>
    <comment ref="B27" authorId="0" shapeId="0" xr:uid="{906C85A3-10BF-490C-9BA5-381F5A4D044E}">
      <text>
        <r>
          <rPr>
            <b/>
            <sz val="9"/>
            <color indexed="81"/>
            <rFont val="Tahoma"/>
            <charset val="1"/>
          </rPr>
          <t>Theresa Tate:</t>
        </r>
        <r>
          <rPr>
            <sz val="9"/>
            <color indexed="81"/>
            <rFont val="Tahoma"/>
            <charset val="1"/>
          </rPr>
          <t xml:space="preserve">
budget incl sem/priest ed plus st nick fund
$4k each
</t>
        </r>
      </text>
    </comment>
  </commentList>
</comments>
</file>

<file path=xl/sharedStrings.xml><?xml version="1.0" encoding="utf-8"?>
<sst xmlns="http://schemas.openxmlformats.org/spreadsheetml/2006/main" count="85" uniqueCount="54">
  <si>
    <t>Projected</t>
  </si>
  <si>
    <t>2025-26</t>
  </si>
  <si>
    <t>2024-25</t>
  </si>
  <si>
    <t>Change</t>
  </si>
  <si>
    <t>2% increase</t>
  </si>
  <si>
    <t>Revenues</t>
  </si>
  <si>
    <t>Expenses</t>
  </si>
  <si>
    <t>Net</t>
  </si>
  <si>
    <t>Notes - explanation</t>
  </si>
  <si>
    <t>Parish Tithe to Diocese</t>
  </si>
  <si>
    <t>4% incr/decr Natl collections</t>
  </si>
  <si>
    <t>Benefits/HR</t>
  </si>
  <si>
    <t>Bishop's Office</t>
  </si>
  <si>
    <t xml:space="preserve"> </t>
  </si>
  <si>
    <t>Bishop's Residence</t>
  </si>
  <si>
    <t>Retired Bishop's Residence</t>
  </si>
  <si>
    <t>Catholic Charities</t>
  </si>
  <si>
    <t>Chancellor</t>
  </si>
  <si>
    <t>Charter for Children</t>
  </si>
  <si>
    <t>Director of the Curia</t>
  </si>
  <si>
    <t>salary split w/ Hispanic ministry</t>
  </si>
  <si>
    <t>Development</t>
  </si>
  <si>
    <t>Marrriage, Family Life &amp; NFP</t>
  </si>
  <si>
    <t>CE cut grants</t>
  </si>
  <si>
    <t>Finance &amp; Insurance Office</t>
  </si>
  <si>
    <t xml:space="preserve">All insur inc/exp &amp; supt salary 100% </t>
  </si>
  <si>
    <t>Hispanic Ministry</t>
  </si>
  <si>
    <t>salary split w/ Director of the Curia</t>
  </si>
  <si>
    <t>Pastoral Ministry</t>
  </si>
  <si>
    <t>PMF Spanish</t>
  </si>
  <si>
    <t>Southwest Kansas Catholic</t>
  </si>
  <si>
    <t xml:space="preserve">Stewardship </t>
  </si>
  <si>
    <t>zero grant funding</t>
  </si>
  <si>
    <t>Supt of Schools</t>
  </si>
  <si>
    <t>FT Superintendent/Sch tax CR</t>
  </si>
  <si>
    <t>Support Services/Maint</t>
  </si>
  <si>
    <t>printing costs have doubled</t>
  </si>
  <si>
    <t>Young Adult Ministry</t>
  </si>
  <si>
    <t>Prayer &amp; Action &amp; Cristo Rey</t>
  </si>
  <si>
    <t>Youth Ministry</t>
  </si>
  <si>
    <t>Vocations support for Totus Tuus</t>
  </si>
  <si>
    <t>DSA - Subsidies &amp; Gifts</t>
  </si>
  <si>
    <t>Handicapped Ministry</t>
  </si>
  <si>
    <t>Religious Ed &amp; Spec Events</t>
  </si>
  <si>
    <t>Investments</t>
  </si>
  <si>
    <t>Bishop's Clergy - LTC</t>
  </si>
  <si>
    <t>incr in LTC costs</t>
  </si>
  <si>
    <t>Bishop's Clergy Fund</t>
  </si>
  <si>
    <t>Murphy Tainter Fund</t>
  </si>
  <si>
    <t>Diocesan Expansion</t>
  </si>
  <si>
    <t>subtotal</t>
  </si>
  <si>
    <t>income/expenses</t>
  </si>
  <si>
    <t>other income/expenses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</si>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</sst>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2" fillId="0" borderId="0" xfId="3"/>
    <xf numFmtId="37" fontId="3" fillId="0" borderId="0" xfId="3" applyNumberFormat="1" applyFont="1" applyAlignment="1">
      <alignment horizontal="center"/>
    </xf>
    <xf numFmtId="37" fontId="3" fillId="0" borderId="1" xfId="3" applyNumberFormat="1" applyFont="1" applyBorder="1" applyAlignment="1">
      <alignment horizontal="center"/>
    </xf>
    <xf numFmtId="37" fontId="4" fillId="0" borderId="1" xfId="3" applyNumberFormat="1" applyFont="1" applyBorder="1"/>
    <xf numFmtId="37" fontId="5" fillId="0" borderId="0" xfId="3" applyNumberFormat="1" applyFont="1" applyAlignment="1">
      <alignment horizontal="center"/>
    </xf>
    <xf numFmtId="37" fontId="3" fillId="0" borderId="2" xfId="3" applyNumberFormat="1" applyFont="1" applyBorder="1" applyAlignment="1">
      <alignment horizontal="center"/>
    </xf>
    <xf numFmtId="37" fontId="3" fillId="0" borderId="3" xfId="3" applyNumberFormat="1" applyFont="1" applyBorder="1" applyAlignment="1">
      <alignment horizontal="center"/>
    </xf>
    <xf numFmtId="37" fontId="5" fillId="0" borderId="2" xfId="3" applyNumberFormat="1" applyFont="1" applyBorder="1" applyAlignment="1">
      <alignment horizontal="center"/>
    </xf>
    <xf numFmtId="37" fontId="6" fillId="0" borderId="0" xfId="3" applyNumberFormat="1" applyFont="1"/>
    <xf numFmtId="37" fontId="2" fillId="0" borderId="0" xfId="3" applyNumberFormat="1"/>
    <xf numFmtId="38" fontId="2" fillId="0" borderId="1" xfId="3" applyNumberFormat="1" applyBorder="1"/>
    <xf numFmtId="38" fontId="2" fillId="0" borderId="0" xfId="3" applyNumberFormat="1"/>
    <xf numFmtId="37" fontId="7" fillId="0" borderId="0" xfId="3" applyNumberFormat="1" applyFont="1"/>
    <xf numFmtId="38" fontId="0" fillId="0" borderId="0" xfId="0" applyNumberFormat="1"/>
    <xf numFmtId="0" fontId="2" fillId="0" borderId="0" xfId="0" applyFont="1"/>
    <xf numFmtId="40" fontId="2" fillId="0" borderId="0" xfId="3" applyNumberFormat="1"/>
    <xf numFmtId="37" fontId="2" fillId="0" borderId="2" xfId="3" applyNumberFormat="1" applyBorder="1"/>
    <xf numFmtId="38" fontId="2" fillId="0" borderId="3" xfId="3" applyNumberFormat="1" applyBorder="1"/>
    <xf numFmtId="38" fontId="2" fillId="0" borderId="2" xfId="3" applyNumberFormat="1" applyBorder="1"/>
    <xf numFmtId="0" fontId="7" fillId="0" borderId="0" xfId="3" applyFont="1"/>
    <xf numFmtId="38" fontId="8" fillId="0" borderId="2" xfId="3" applyNumberFormat="1" applyFont="1" applyBorder="1"/>
    <xf numFmtId="38" fontId="2" fillId="0" borderId="4" xfId="3" applyNumberFormat="1" applyBorder="1"/>
    <xf numFmtId="38" fontId="8" fillId="0" borderId="4" xfId="3" applyNumberFormat="1" applyFont="1" applyBorder="1"/>
    <xf numFmtId="38" fontId="8" fillId="0" borderId="0" xfId="3" applyNumberFormat="1" applyFont="1"/>
    <xf numFmtId="43" fontId="0" fillId="0" borderId="0" xfId="1" applyFont="1"/>
    <xf numFmtId="43" fontId="9" fillId="0" borderId="0" xfId="1" applyFont="1"/>
    <xf numFmtId="43" fontId="8" fillId="0" borderId="0" xfId="1" applyFont="1"/>
    <xf numFmtId="40" fontId="8" fillId="0" borderId="0" xfId="1" applyNumberFormat="1" applyFont="1"/>
    <xf numFmtId="43" fontId="2" fillId="0" borderId="0" xfId="1" applyFont="1"/>
    <xf numFmtId="0" fontId="8" fillId="0" borderId="0" xfId="0" applyFont="1" applyAlignment="1">
      <alignment horizontal="center"/>
    </xf>
    <xf numFmtId="44" fontId="5" fillId="0" borderId="0" xfId="2" applyFont="1" applyBorder="1" applyAlignment="1">
      <alignment horizontal="center"/>
    </xf>
    <xf numFmtId="44" fontId="0" fillId="0" borderId="0" xfId="2" applyFont="1"/>
    <xf numFmtId="0" fontId="2" fillId="0" borderId="0" xfId="0" applyFont="1" applyAlignment="1">
      <alignment horizontal="right"/>
    </xf>
    <xf numFmtId="164" fontId="5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Normal 2" xfId="3" xr:uid="{984A42E1-55F9-4EBB-97B6-318B6FF1F8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BUDGETS%20&amp;%20Archived%20RECORDS\Budget%20Information\2025-2026\Diocese%20Budget%20detail%20FINAL%202025-2026.xlsx" TargetMode="External"/><Relationship Id="rId1" Type="http://schemas.openxmlformats.org/officeDocument/2006/relationships/externalLinkPath" Target="file:///R:\BUDGETS%20&amp;%20Archived%20RECORDS\Budget%20Information\2025-2026\Diocese%20Budget%20detail%20FINAL%202025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Incr"/>
      <sheetName val=".01 incr"/>
      <sheetName val=".02 incr"/>
      <sheetName val=".03 incr"/>
    </sheetNames>
    <sheetDataSet>
      <sheetData sheetId="0">
        <row r="50">
          <cell r="BL50">
            <v>2273152.35</v>
          </cell>
        </row>
      </sheetData>
      <sheetData sheetId="1">
        <row r="50">
          <cell r="BL50">
            <v>2273152.35</v>
          </cell>
        </row>
      </sheetData>
      <sheetData sheetId="2">
        <row r="50">
          <cell r="BL50">
            <v>2273152.35</v>
          </cell>
        </row>
        <row r="145">
          <cell r="BL145">
            <v>2234316.4585000002</v>
          </cell>
        </row>
        <row r="167">
          <cell r="BL167">
            <v>244000</v>
          </cell>
        </row>
        <row r="185">
          <cell r="BL185">
            <v>243000</v>
          </cell>
        </row>
      </sheetData>
      <sheetData sheetId="3">
        <row r="145">
          <cell r="BL145">
            <v>2244021.58617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47633-82C6-4228-950D-69EE453CA7D0}">
  <dimension ref="A1:M80"/>
  <sheetViews>
    <sheetView tabSelected="1" workbookViewId="0">
      <selection activeCell="S32" sqref="S32"/>
    </sheetView>
  </sheetViews>
  <sheetFormatPr defaultRowHeight="15.75" x14ac:dyDescent="0.25"/>
  <cols>
    <col min="1" max="1" width="20.5" bestFit="1" customWidth="1"/>
    <col min="2" max="2" width="12.625" bestFit="1" customWidth="1"/>
    <col min="3" max="4" width="8.625" bestFit="1" customWidth="1"/>
    <col min="5" max="5" width="12.625" bestFit="1" customWidth="1"/>
    <col min="6" max="7" width="8.5" bestFit="1" customWidth="1"/>
    <col min="8" max="8" width="2.25" bestFit="1" customWidth="1"/>
    <col min="9" max="11" width="7.625" bestFit="1" customWidth="1"/>
    <col min="12" max="12" width="23.5" bestFit="1" customWidth="1"/>
    <col min="13" max="13" width="1.375" bestFit="1" customWidth="1"/>
  </cols>
  <sheetData>
    <row r="1" spans="1:13" x14ac:dyDescent="0.25">
      <c r="A1" s="1"/>
      <c r="B1" s="2" t="s">
        <v>0</v>
      </c>
      <c r="C1" s="2" t="s">
        <v>0</v>
      </c>
      <c r="D1" s="3"/>
      <c r="E1" s="2" t="s">
        <v>0</v>
      </c>
      <c r="F1" s="2" t="s">
        <v>0</v>
      </c>
      <c r="G1" s="4"/>
      <c r="H1" s="1"/>
      <c r="I1" s="1"/>
      <c r="J1" s="1"/>
      <c r="K1" s="1"/>
      <c r="L1" s="1"/>
    </row>
    <row r="2" spans="1:13" x14ac:dyDescent="0.25">
      <c r="A2" s="5"/>
      <c r="B2" s="2" t="s">
        <v>1</v>
      </c>
      <c r="C2" s="2" t="s">
        <v>2</v>
      </c>
      <c r="D2" s="3" t="s">
        <v>3</v>
      </c>
      <c r="E2" s="2" t="s">
        <v>1</v>
      </c>
      <c r="F2" s="2" t="s">
        <v>2</v>
      </c>
      <c r="G2" s="3" t="s">
        <v>3</v>
      </c>
      <c r="H2" s="5"/>
      <c r="I2" s="5" t="s">
        <v>1</v>
      </c>
      <c r="J2" s="5" t="s">
        <v>2</v>
      </c>
      <c r="K2" s="5" t="s">
        <v>3</v>
      </c>
      <c r="L2" s="5"/>
    </row>
    <row r="3" spans="1:13" ht="16.5" thickBot="1" x14ac:dyDescent="0.3">
      <c r="A3" s="5" t="s">
        <v>4</v>
      </c>
      <c r="B3" s="6" t="s">
        <v>5</v>
      </c>
      <c r="C3" s="6" t="s">
        <v>5</v>
      </c>
      <c r="D3" s="7" t="s">
        <v>5</v>
      </c>
      <c r="E3" s="6" t="s">
        <v>6</v>
      </c>
      <c r="F3" s="6" t="s">
        <v>6</v>
      </c>
      <c r="G3" s="7" t="s">
        <v>6</v>
      </c>
      <c r="H3" s="5"/>
      <c r="I3" s="8" t="s">
        <v>7</v>
      </c>
      <c r="J3" s="8" t="s">
        <v>7</v>
      </c>
      <c r="K3" s="8" t="s">
        <v>7</v>
      </c>
      <c r="L3" s="8" t="s">
        <v>8</v>
      </c>
    </row>
    <row r="4" spans="1:13" x14ac:dyDescent="0.25">
      <c r="A4" s="9" t="s">
        <v>9</v>
      </c>
      <c r="B4" s="10">
        <v>1070000</v>
      </c>
      <c r="C4" s="10">
        <v>1020000</v>
      </c>
      <c r="D4" s="11">
        <f t="shared" ref="D4:D27" si="0">+B4-C4</f>
        <v>50000</v>
      </c>
      <c r="E4" s="12">
        <v>107000</v>
      </c>
      <c r="F4" s="12">
        <v>112500</v>
      </c>
      <c r="G4" s="11">
        <f>+E4-F4</f>
        <v>-5500</v>
      </c>
      <c r="H4" s="12"/>
      <c r="I4" s="12">
        <f>+B4-E4</f>
        <v>963000</v>
      </c>
      <c r="J4" s="12">
        <f>+C4-F4</f>
        <v>907500</v>
      </c>
      <c r="K4" s="12">
        <f>+I4-J4</f>
        <v>55500</v>
      </c>
      <c r="L4" s="13" t="s">
        <v>10</v>
      </c>
    </row>
    <row r="5" spans="1:13" x14ac:dyDescent="0.25">
      <c r="A5" s="9" t="s">
        <v>11</v>
      </c>
      <c r="B5" s="10">
        <v>25300</v>
      </c>
      <c r="C5" s="10">
        <v>3000</v>
      </c>
      <c r="D5" s="11">
        <f>+B5-C5</f>
        <v>22300</v>
      </c>
      <c r="E5" s="12">
        <v>75971.88</v>
      </c>
      <c r="F5" s="12">
        <v>74770.45</v>
      </c>
      <c r="G5" s="11">
        <f>+E5-F5</f>
        <v>1201.4300000000076</v>
      </c>
      <c r="H5" s="12"/>
      <c r="I5" s="12">
        <f>+B5-E5</f>
        <v>-50671.880000000005</v>
      </c>
      <c r="J5" s="12">
        <f>+C5-F5</f>
        <v>-71770.45</v>
      </c>
      <c r="K5" s="12">
        <f>+I5-J5</f>
        <v>21098.569999999992</v>
      </c>
    </row>
    <row r="6" spans="1:13" x14ac:dyDescent="0.25">
      <c r="A6" s="9" t="s">
        <v>12</v>
      </c>
      <c r="B6" s="10">
        <v>4000</v>
      </c>
      <c r="C6" s="10">
        <v>2000</v>
      </c>
      <c r="D6" s="11">
        <f t="shared" si="0"/>
        <v>2000</v>
      </c>
      <c r="E6" s="12">
        <v>97056.58</v>
      </c>
      <c r="F6" s="12">
        <v>100544.85</v>
      </c>
      <c r="G6" s="11">
        <f t="shared" ref="G6:G27" si="1">+E6-F6</f>
        <v>-3488.2700000000041</v>
      </c>
      <c r="H6" s="12"/>
      <c r="I6" s="12">
        <f t="shared" ref="I6:J27" si="2">+B6-E6</f>
        <v>-93056.58</v>
      </c>
      <c r="J6" s="12">
        <f t="shared" si="2"/>
        <v>-98544.85</v>
      </c>
      <c r="K6" s="12">
        <f t="shared" ref="K6:K27" si="3">+I6-J6</f>
        <v>5488.2700000000041</v>
      </c>
      <c r="L6" s="13" t="s">
        <v>13</v>
      </c>
    </row>
    <row r="7" spans="1:13" x14ac:dyDescent="0.25">
      <c r="A7" s="9" t="s">
        <v>14</v>
      </c>
      <c r="B7" s="10">
        <v>0</v>
      </c>
      <c r="C7" s="10">
        <v>0</v>
      </c>
      <c r="D7" s="11">
        <f t="shared" si="0"/>
        <v>0</v>
      </c>
      <c r="E7" s="12">
        <v>15220</v>
      </c>
      <c r="F7" s="12">
        <v>40850</v>
      </c>
      <c r="G7" s="11">
        <f t="shared" si="1"/>
        <v>-25630</v>
      </c>
      <c r="H7" s="12"/>
      <c r="I7" s="12">
        <f t="shared" si="2"/>
        <v>-15220</v>
      </c>
      <c r="J7" s="12">
        <f t="shared" si="2"/>
        <v>-40850</v>
      </c>
      <c r="K7" s="12">
        <f t="shared" si="3"/>
        <v>25630</v>
      </c>
      <c r="L7" s="10" t="s">
        <v>13</v>
      </c>
    </row>
    <row r="8" spans="1:13" x14ac:dyDescent="0.25">
      <c r="A8" s="9" t="s">
        <v>15</v>
      </c>
      <c r="B8" s="10">
        <v>56305</v>
      </c>
      <c r="C8" s="10">
        <v>56305</v>
      </c>
      <c r="D8" s="11">
        <f t="shared" si="0"/>
        <v>0</v>
      </c>
      <c r="E8" s="12">
        <v>84682.3</v>
      </c>
      <c r="F8" s="12">
        <v>86352.3</v>
      </c>
      <c r="G8" s="11">
        <f t="shared" si="1"/>
        <v>-1670</v>
      </c>
      <c r="H8" s="12"/>
      <c r="I8" s="12">
        <f t="shared" si="2"/>
        <v>-28377.300000000003</v>
      </c>
      <c r="J8" s="12">
        <f t="shared" si="2"/>
        <v>-30047.300000000003</v>
      </c>
      <c r="K8" s="12">
        <f t="shared" si="3"/>
        <v>1670</v>
      </c>
      <c r="L8" s="13" t="s">
        <v>13</v>
      </c>
    </row>
    <row r="9" spans="1:13" x14ac:dyDescent="0.25">
      <c r="A9" s="9" t="s">
        <v>16</v>
      </c>
      <c r="B9" s="10">
        <v>0</v>
      </c>
      <c r="C9" s="10">
        <v>111096</v>
      </c>
      <c r="D9" s="11">
        <f t="shared" si="0"/>
        <v>-111096</v>
      </c>
      <c r="E9" s="12">
        <f>92500+7500</f>
        <v>100000</v>
      </c>
      <c r="F9" s="12">
        <v>111096</v>
      </c>
      <c r="G9" s="11">
        <f t="shared" si="1"/>
        <v>-11096</v>
      </c>
      <c r="H9" s="12"/>
      <c r="I9" s="12">
        <f t="shared" si="2"/>
        <v>-100000</v>
      </c>
      <c r="J9" s="12">
        <f t="shared" si="2"/>
        <v>0</v>
      </c>
      <c r="K9" s="12">
        <f t="shared" si="3"/>
        <v>-100000</v>
      </c>
      <c r="L9" s="13" t="s">
        <v>13</v>
      </c>
    </row>
    <row r="10" spans="1:13" x14ac:dyDescent="0.25">
      <c r="A10" s="9" t="s">
        <v>17</v>
      </c>
      <c r="B10" s="10">
        <v>1750</v>
      </c>
      <c r="C10" s="10">
        <v>2500</v>
      </c>
      <c r="D10" s="11">
        <f t="shared" si="0"/>
        <v>-750</v>
      </c>
      <c r="E10" s="12">
        <v>104938.1</v>
      </c>
      <c r="F10" s="12">
        <v>102262.8</v>
      </c>
      <c r="G10" s="11">
        <f t="shared" si="1"/>
        <v>2675.3000000000029</v>
      </c>
      <c r="H10" s="12"/>
      <c r="I10" s="12">
        <f t="shared" si="2"/>
        <v>-103188.1</v>
      </c>
      <c r="J10" s="12">
        <f t="shared" si="2"/>
        <v>-99762.8</v>
      </c>
      <c r="K10" s="12">
        <f t="shared" si="3"/>
        <v>-3425.3000000000029</v>
      </c>
      <c r="L10" s="13"/>
    </row>
    <row r="11" spans="1:13" x14ac:dyDescent="0.25">
      <c r="A11" s="9" t="s">
        <v>18</v>
      </c>
      <c r="B11" s="10">
        <v>12000</v>
      </c>
      <c r="C11" s="10">
        <v>12000</v>
      </c>
      <c r="D11" s="11">
        <f t="shared" si="0"/>
        <v>0</v>
      </c>
      <c r="E11" s="12">
        <v>24725</v>
      </c>
      <c r="F11" s="12">
        <v>16650</v>
      </c>
      <c r="G11" s="11">
        <f t="shared" si="1"/>
        <v>8075</v>
      </c>
      <c r="H11" s="12"/>
      <c r="I11" s="12">
        <f t="shared" si="2"/>
        <v>-12725</v>
      </c>
      <c r="J11" s="12">
        <f t="shared" si="2"/>
        <v>-4650</v>
      </c>
      <c r="K11" s="12">
        <f t="shared" si="3"/>
        <v>-8075</v>
      </c>
      <c r="L11" s="13" t="s">
        <v>13</v>
      </c>
    </row>
    <row r="12" spans="1:13" x14ac:dyDescent="0.25">
      <c r="A12" s="9" t="s">
        <v>19</v>
      </c>
      <c r="B12" s="10">
        <v>0</v>
      </c>
      <c r="C12" s="10">
        <v>0</v>
      </c>
      <c r="D12" s="11">
        <f t="shared" si="0"/>
        <v>0</v>
      </c>
      <c r="E12" s="12">
        <v>67894.27</v>
      </c>
      <c r="F12" s="12">
        <v>68826.539999999994</v>
      </c>
      <c r="G12" s="11">
        <f t="shared" si="1"/>
        <v>-932.26999999998952</v>
      </c>
      <c r="H12" s="12"/>
      <c r="I12" s="12">
        <f t="shared" si="2"/>
        <v>-67894.27</v>
      </c>
      <c r="J12" s="12">
        <f t="shared" si="2"/>
        <v>-68826.539999999994</v>
      </c>
      <c r="K12" s="12">
        <f t="shared" si="3"/>
        <v>932.26999999998952</v>
      </c>
      <c r="L12" s="13" t="s">
        <v>20</v>
      </c>
    </row>
    <row r="13" spans="1:13" x14ac:dyDescent="0.25">
      <c r="A13" s="9" t="s">
        <v>21</v>
      </c>
      <c r="B13" s="10">
        <v>180502.95</v>
      </c>
      <c r="C13" s="10">
        <v>275000</v>
      </c>
      <c r="D13" s="11">
        <f t="shared" si="0"/>
        <v>-94497.049999999988</v>
      </c>
      <c r="E13" s="12">
        <v>180650.95</v>
      </c>
      <c r="F13" s="12">
        <v>173141.57</v>
      </c>
      <c r="G13" s="11">
        <f t="shared" si="1"/>
        <v>7509.3800000000047</v>
      </c>
      <c r="H13" s="12"/>
      <c r="I13" s="12">
        <f t="shared" si="2"/>
        <v>-148</v>
      </c>
      <c r="J13" s="12">
        <f t="shared" si="2"/>
        <v>101858.43</v>
      </c>
      <c r="K13" s="12">
        <f t="shared" si="3"/>
        <v>-102006.43</v>
      </c>
      <c r="L13" s="13" t="s">
        <v>13</v>
      </c>
    </row>
    <row r="14" spans="1:13" x14ac:dyDescent="0.25">
      <c r="A14" s="9" t="s">
        <v>22</v>
      </c>
      <c r="B14" s="10">
        <v>95200</v>
      </c>
      <c r="C14" s="10">
        <v>82500</v>
      </c>
      <c r="D14" s="11">
        <f t="shared" si="0"/>
        <v>12700</v>
      </c>
      <c r="E14" s="12">
        <v>85182.04</v>
      </c>
      <c r="F14" s="12">
        <v>85331.63</v>
      </c>
      <c r="G14" s="11">
        <f t="shared" si="1"/>
        <v>-149.59000000001106</v>
      </c>
      <c r="H14" s="12"/>
      <c r="I14" s="12">
        <f t="shared" si="2"/>
        <v>10017.960000000006</v>
      </c>
      <c r="J14" s="12">
        <f t="shared" si="2"/>
        <v>-2831.6300000000047</v>
      </c>
      <c r="K14" s="12">
        <f t="shared" si="3"/>
        <v>12849.590000000011</v>
      </c>
      <c r="L14" s="13" t="s">
        <v>23</v>
      </c>
    </row>
    <row r="15" spans="1:13" x14ac:dyDescent="0.25">
      <c r="A15" s="9" t="s">
        <v>24</v>
      </c>
      <c r="B15" s="14">
        <f>21646.35+198081+244000</f>
        <v>463727.35</v>
      </c>
      <c r="C15" s="10">
        <f>144250+39383</f>
        <v>183633</v>
      </c>
      <c r="D15" s="11">
        <f t="shared" si="0"/>
        <v>280094.34999999998</v>
      </c>
      <c r="E15" s="12">
        <f>200364.74+25750+243000</f>
        <v>469114.74</v>
      </c>
      <c r="F15" s="12">
        <f>220456.98+21750</f>
        <v>242206.98</v>
      </c>
      <c r="G15" s="11">
        <f t="shared" si="1"/>
        <v>226907.75999999998</v>
      </c>
      <c r="H15" s="12"/>
      <c r="I15" s="12">
        <f t="shared" si="2"/>
        <v>-5387.390000000014</v>
      </c>
      <c r="J15" s="12">
        <f t="shared" si="2"/>
        <v>-58573.98000000001</v>
      </c>
      <c r="K15" s="12">
        <f t="shared" si="3"/>
        <v>53186.59</v>
      </c>
      <c r="L15" s="13" t="s">
        <v>25</v>
      </c>
      <c r="M15" s="15" t="s">
        <v>13</v>
      </c>
    </row>
    <row r="16" spans="1:13" x14ac:dyDescent="0.25">
      <c r="A16" s="9" t="s">
        <v>26</v>
      </c>
      <c r="B16" s="10">
        <v>49300</v>
      </c>
      <c r="C16" s="10">
        <v>48300</v>
      </c>
      <c r="D16" s="11">
        <f t="shared" si="0"/>
        <v>1000</v>
      </c>
      <c r="E16" s="12">
        <v>104776.33</v>
      </c>
      <c r="F16" s="12">
        <v>102114.4</v>
      </c>
      <c r="G16" s="11">
        <f t="shared" si="1"/>
        <v>2661.9300000000076</v>
      </c>
      <c r="H16" s="12"/>
      <c r="I16" s="12">
        <f t="shared" si="2"/>
        <v>-55476.33</v>
      </c>
      <c r="J16" s="12">
        <f t="shared" si="2"/>
        <v>-53814.399999999994</v>
      </c>
      <c r="K16" s="12">
        <f t="shared" si="3"/>
        <v>-1661.9300000000076</v>
      </c>
      <c r="L16" s="13" t="s">
        <v>27</v>
      </c>
    </row>
    <row r="17" spans="1:12" x14ac:dyDescent="0.25">
      <c r="A17" s="9" t="s">
        <v>28</v>
      </c>
      <c r="B17" s="10">
        <v>62250</v>
      </c>
      <c r="C17" s="10">
        <v>55500</v>
      </c>
      <c r="D17" s="11">
        <f t="shared" si="0"/>
        <v>6750</v>
      </c>
      <c r="E17" s="12">
        <v>114734.84</v>
      </c>
      <c r="F17" s="12">
        <v>114636.58</v>
      </c>
      <c r="G17" s="11">
        <f t="shared" si="1"/>
        <v>98.259999999994761</v>
      </c>
      <c r="H17" s="12"/>
      <c r="I17" s="12">
        <f t="shared" si="2"/>
        <v>-52484.84</v>
      </c>
      <c r="J17" s="12">
        <f t="shared" si="2"/>
        <v>-59136.58</v>
      </c>
      <c r="K17" s="12">
        <f t="shared" si="3"/>
        <v>6651.7400000000052</v>
      </c>
      <c r="L17" s="13" t="s">
        <v>13</v>
      </c>
    </row>
    <row r="18" spans="1:12" x14ac:dyDescent="0.25">
      <c r="A18" s="9" t="s">
        <v>29</v>
      </c>
      <c r="B18" s="10">
        <v>59575</v>
      </c>
      <c r="C18" s="10">
        <v>17750</v>
      </c>
      <c r="D18" s="11">
        <f t="shared" si="0"/>
        <v>41825</v>
      </c>
      <c r="E18" s="12">
        <v>50749.13</v>
      </c>
      <c r="F18" s="12">
        <v>52226</v>
      </c>
      <c r="G18" s="11">
        <f t="shared" si="1"/>
        <v>-1476.8700000000026</v>
      </c>
      <c r="H18" s="12"/>
      <c r="I18" s="12">
        <f t="shared" si="2"/>
        <v>8825.8700000000026</v>
      </c>
      <c r="J18" s="12">
        <f t="shared" si="2"/>
        <v>-34476</v>
      </c>
      <c r="K18" s="12">
        <f t="shared" si="3"/>
        <v>43301.87</v>
      </c>
      <c r="L18" s="13"/>
    </row>
    <row r="19" spans="1:12" x14ac:dyDescent="0.25">
      <c r="A19" s="9" t="s">
        <v>30</v>
      </c>
      <c r="B19" s="10">
        <v>28100</v>
      </c>
      <c r="C19" s="10">
        <v>25480</v>
      </c>
      <c r="D19" s="11">
        <f>+B19-C19</f>
        <v>2620</v>
      </c>
      <c r="E19" s="12">
        <v>116819.56</v>
      </c>
      <c r="F19" s="12">
        <v>114216.29</v>
      </c>
      <c r="G19" s="11">
        <f>+E19-F19</f>
        <v>2603.2700000000041</v>
      </c>
      <c r="H19" s="12"/>
      <c r="I19" s="12">
        <f>+B19-E19</f>
        <v>-88719.56</v>
      </c>
      <c r="J19" s="12">
        <f>+C19-F19</f>
        <v>-88736.29</v>
      </c>
      <c r="K19" s="12">
        <f>+I19-J19</f>
        <v>16.729999999995925</v>
      </c>
      <c r="L19" s="13" t="s">
        <v>13</v>
      </c>
    </row>
    <row r="20" spans="1:12" x14ac:dyDescent="0.25">
      <c r="A20" s="9" t="s">
        <v>31</v>
      </c>
      <c r="B20" s="10">
        <v>0</v>
      </c>
      <c r="C20" s="10">
        <v>0</v>
      </c>
      <c r="D20" s="11">
        <f t="shared" si="0"/>
        <v>0</v>
      </c>
      <c r="E20" s="12">
        <v>105008.53</v>
      </c>
      <c r="F20" s="12">
        <v>103781.33</v>
      </c>
      <c r="G20" s="11">
        <f t="shared" si="1"/>
        <v>1227.1999999999971</v>
      </c>
      <c r="H20" s="12"/>
      <c r="I20" s="12">
        <f t="shared" si="2"/>
        <v>-105008.53</v>
      </c>
      <c r="J20" s="12">
        <f t="shared" si="2"/>
        <v>-103781.33</v>
      </c>
      <c r="K20" s="12">
        <f t="shared" si="3"/>
        <v>-1227.1999999999971</v>
      </c>
      <c r="L20" s="13" t="s">
        <v>32</v>
      </c>
    </row>
    <row r="21" spans="1:12" x14ac:dyDescent="0.25">
      <c r="A21" s="9" t="s">
        <v>33</v>
      </c>
      <c r="B21" s="10">
        <v>84139.05</v>
      </c>
      <c r="C21" s="10">
        <v>76700</v>
      </c>
      <c r="D21" s="11">
        <f t="shared" si="0"/>
        <v>7439.0500000000029</v>
      </c>
      <c r="E21" s="12">
        <v>161525.59</v>
      </c>
      <c r="F21" s="12">
        <v>160398.09</v>
      </c>
      <c r="G21" s="11">
        <f t="shared" si="1"/>
        <v>1127.5</v>
      </c>
      <c r="H21" s="12"/>
      <c r="I21" s="12">
        <f t="shared" si="2"/>
        <v>-77386.539999999994</v>
      </c>
      <c r="J21" s="12">
        <f t="shared" si="2"/>
        <v>-83698.09</v>
      </c>
      <c r="K21" s="12">
        <f t="shared" si="3"/>
        <v>6311.5500000000029</v>
      </c>
      <c r="L21" s="13" t="s">
        <v>34</v>
      </c>
    </row>
    <row r="22" spans="1:12" x14ac:dyDescent="0.25">
      <c r="A22" s="9" t="s">
        <v>35</v>
      </c>
      <c r="B22" s="10">
        <v>8700</v>
      </c>
      <c r="C22" s="10">
        <v>58700</v>
      </c>
      <c r="D22" s="11">
        <f t="shared" si="0"/>
        <v>-50000</v>
      </c>
      <c r="E22" s="12">
        <v>98552.99</v>
      </c>
      <c r="F22" s="12">
        <v>95891.97</v>
      </c>
      <c r="G22" s="11">
        <f t="shared" si="1"/>
        <v>2661.0200000000041</v>
      </c>
      <c r="H22" s="12"/>
      <c r="I22" s="12">
        <f t="shared" si="2"/>
        <v>-89852.99</v>
      </c>
      <c r="J22" s="12">
        <f t="shared" si="2"/>
        <v>-37191.97</v>
      </c>
      <c r="K22" s="12">
        <f t="shared" si="3"/>
        <v>-52661.020000000004</v>
      </c>
      <c r="L22" s="13" t="s">
        <v>36</v>
      </c>
    </row>
    <row r="23" spans="1:12" x14ac:dyDescent="0.25">
      <c r="A23" s="9" t="s">
        <v>37</v>
      </c>
      <c r="B23" s="10">
        <v>97000</v>
      </c>
      <c r="C23" s="10">
        <v>85000</v>
      </c>
      <c r="D23" s="11">
        <f t="shared" si="0"/>
        <v>12000</v>
      </c>
      <c r="E23" s="12">
        <v>99315.99</v>
      </c>
      <c r="F23" s="12">
        <v>100351.79</v>
      </c>
      <c r="G23" s="11">
        <f t="shared" si="1"/>
        <v>-1035.7999999999884</v>
      </c>
      <c r="H23" s="12"/>
      <c r="I23" s="12">
        <f t="shared" si="2"/>
        <v>-2315.9900000000052</v>
      </c>
      <c r="J23" s="12">
        <f t="shared" si="2"/>
        <v>-15351.789999999994</v>
      </c>
      <c r="K23" s="12">
        <f t="shared" si="3"/>
        <v>13035.799999999988</v>
      </c>
      <c r="L23" s="13" t="s">
        <v>38</v>
      </c>
    </row>
    <row r="24" spans="1:12" x14ac:dyDescent="0.25">
      <c r="A24" s="9" t="s">
        <v>39</v>
      </c>
      <c r="B24" s="10">
        <v>52156</v>
      </c>
      <c r="C24" s="10">
        <v>62450</v>
      </c>
      <c r="D24" s="11">
        <f t="shared" si="0"/>
        <v>-10294</v>
      </c>
      <c r="E24" s="12">
        <v>106678.85</v>
      </c>
      <c r="F24" s="12">
        <v>111393.61</v>
      </c>
      <c r="G24" s="11">
        <f t="shared" si="1"/>
        <v>-4714.7599999999948</v>
      </c>
      <c r="H24" s="12"/>
      <c r="I24" s="12">
        <f t="shared" si="2"/>
        <v>-54522.850000000006</v>
      </c>
      <c r="J24" s="12">
        <f t="shared" si="2"/>
        <v>-48943.61</v>
      </c>
      <c r="K24" s="12">
        <f t="shared" si="3"/>
        <v>-5579.2400000000052</v>
      </c>
      <c r="L24" s="13" t="s">
        <v>40</v>
      </c>
    </row>
    <row r="25" spans="1:12" x14ac:dyDescent="0.25">
      <c r="A25" s="9" t="s">
        <v>41</v>
      </c>
      <c r="B25" s="10">
        <v>0</v>
      </c>
      <c r="C25" s="10">
        <f>4000+5500</f>
        <v>9500</v>
      </c>
      <c r="D25" s="11">
        <f t="shared" si="0"/>
        <v>-9500</v>
      </c>
      <c r="E25" s="10">
        <v>0</v>
      </c>
      <c r="F25" s="16">
        <v>150</v>
      </c>
      <c r="G25" s="11">
        <f t="shared" si="1"/>
        <v>-150</v>
      </c>
      <c r="H25" s="12"/>
      <c r="I25" s="12">
        <f t="shared" si="2"/>
        <v>0</v>
      </c>
      <c r="J25" s="12">
        <f t="shared" si="2"/>
        <v>9350</v>
      </c>
      <c r="K25" s="12">
        <f t="shared" si="3"/>
        <v>-9350</v>
      </c>
      <c r="L25" s="13"/>
    </row>
    <row r="26" spans="1:12" x14ac:dyDescent="0.25">
      <c r="A26" s="9" t="s">
        <v>42</v>
      </c>
      <c r="B26" s="10">
        <v>9000</v>
      </c>
      <c r="C26" s="10">
        <v>9000</v>
      </c>
      <c r="D26" s="11">
        <f t="shared" si="0"/>
        <v>0</v>
      </c>
      <c r="E26" s="12">
        <v>9000</v>
      </c>
      <c r="F26" s="12">
        <v>0</v>
      </c>
      <c r="G26" s="11">
        <f t="shared" si="1"/>
        <v>9000</v>
      </c>
      <c r="H26" s="12"/>
      <c r="I26" s="12">
        <f t="shared" si="2"/>
        <v>0</v>
      </c>
      <c r="J26" s="12">
        <f t="shared" si="2"/>
        <v>9000</v>
      </c>
      <c r="K26" s="12">
        <f t="shared" si="3"/>
        <v>-9000</v>
      </c>
      <c r="L26" s="13" t="s">
        <v>13</v>
      </c>
    </row>
    <row r="27" spans="1:12" ht="16.5" thickBot="1" x14ac:dyDescent="0.3">
      <c r="A27" s="9" t="s">
        <v>43</v>
      </c>
      <c r="B27" s="17">
        <f>4000+4000</f>
        <v>8000</v>
      </c>
      <c r="C27" s="17">
        <v>0</v>
      </c>
      <c r="D27" s="18">
        <f t="shared" si="0"/>
        <v>8000</v>
      </c>
      <c r="E27" s="19">
        <f>150+11750</f>
        <v>11900</v>
      </c>
      <c r="F27" s="19">
        <v>11750</v>
      </c>
      <c r="G27" s="18">
        <f t="shared" si="1"/>
        <v>150</v>
      </c>
      <c r="H27" s="19"/>
      <c r="I27" s="19">
        <f t="shared" si="2"/>
        <v>-3900</v>
      </c>
      <c r="J27" s="19">
        <f t="shared" si="2"/>
        <v>-11750</v>
      </c>
      <c r="K27" s="19">
        <f t="shared" si="3"/>
        <v>7850</v>
      </c>
      <c r="L27" s="13"/>
    </row>
    <row r="28" spans="1:12" x14ac:dyDescent="0.25">
      <c r="A28" s="9"/>
      <c r="B28" s="12">
        <f t="shared" ref="B28:K28" si="4">SUM(B4:B27)</f>
        <v>2367005.3499999996</v>
      </c>
      <c r="C28" s="12">
        <f t="shared" si="4"/>
        <v>2196414</v>
      </c>
      <c r="D28" s="12">
        <f t="shared" si="4"/>
        <v>170591.34999999998</v>
      </c>
      <c r="E28" s="12">
        <f>SUM(E4:E27)</f>
        <v>2391497.6700000009</v>
      </c>
      <c r="F28" s="12">
        <f t="shared" si="4"/>
        <v>2181443.1800000006</v>
      </c>
      <c r="G28" s="12">
        <f t="shared" si="4"/>
        <v>210054.49000000005</v>
      </c>
      <c r="H28" s="12">
        <f t="shared" si="4"/>
        <v>0</v>
      </c>
      <c r="I28" s="12">
        <f t="shared" si="4"/>
        <v>-24492.319999999992</v>
      </c>
      <c r="J28" s="12">
        <f t="shared" si="4"/>
        <v>14970.819999999978</v>
      </c>
      <c r="K28" s="12">
        <f t="shared" si="4"/>
        <v>-39463.140000000021</v>
      </c>
      <c r="L28" s="13"/>
    </row>
    <row r="29" spans="1:12" x14ac:dyDescent="0.25">
      <c r="A29" s="9"/>
      <c r="B29" s="10"/>
      <c r="C29" s="12"/>
      <c r="D29" s="12"/>
      <c r="E29" s="12"/>
      <c r="F29" s="12"/>
      <c r="G29" s="12"/>
      <c r="H29" s="12"/>
      <c r="I29" s="12"/>
      <c r="J29" s="12"/>
      <c r="K29" s="12"/>
      <c r="L29" s="13"/>
    </row>
    <row r="30" spans="1:12" x14ac:dyDescent="0.25">
      <c r="A30" s="9" t="s">
        <v>44</v>
      </c>
      <c r="B30" s="10">
        <v>0</v>
      </c>
      <c r="C30" s="12">
        <v>30000</v>
      </c>
      <c r="D30" s="11">
        <f>+B30-C30</f>
        <v>-30000</v>
      </c>
      <c r="E30" s="12">
        <v>0</v>
      </c>
      <c r="F30" s="12">
        <v>42000</v>
      </c>
      <c r="G30" s="11">
        <f>+E30-F30</f>
        <v>-42000</v>
      </c>
      <c r="H30" s="12"/>
      <c r="I30" s="12">
        <f>+B30-E30</f>
        <v>0</v>
      </c>
      <c r="J30" s="12">
        <f>+C30-F30</f>
        <v>-12000</v>
      </c>
      <c r="K30" s="12">
        <f>+I30-J30</f>
        <v>12000</v>
      </c>
      <c r="L30" s="13" t="s">
        <v>13</v>
      </c>
    </row>
    <row r="31" spans="1:12" x14ac:dyDescent="0.25">
      <c r="A31" s="9" t="s">
        <v>45</v>
      </c>
      <c r="B31" s="10">
        <v>116000</v>
      </c>
      <c r="C31" s="12">
        <v>96800</v>
      </c>
      <c r="D31" s="11">
        <f>+B31-C31</f>
        <v>19200</v>
      </c>
      <c r="E31" s="12">
        <v>41018.800000000003</v>
      </c>
      <c r="F31" s="12">
        <v>96800</v>
      </c>
      <c r="G31" s="11">
        <f t="shared" ref="G31:G34" si="5">+E31-F31</f>
        <v>-55781.2</v>
      </c>
      <c r="H31" s="12"/>
      <c r="I31" s="12">
        <f>+B31-E31</f>
        <v>74981.2</v>
      </c>
      <c r="J31" s="12">
        <f t="shared" ref="J31:J34" si="6">+C31-F31</f>
        <v>0</v>
      </c>
      <c r="K31" s="12">
        <f t="shared" ref="K31:K34" si="7">+I31-J31</f>
        <v>74981.2</v>
      </c>
      <c r="L31" s="13" t="s">
        <v>46</v>
      </c>
    </row>
    <row r="32" spans="1:12" x14ac:dyDescent="0.25">
      <c r="A32" s="9" t="s">
        <v>47</v>
      </c>
      <c r="B32" s="10">
        <v>26000</v>
      </c>
      <c r="C32" s="12">
        <v>85000</v>
      </c>
      <c r="D32" s="11">
        <f>+B32-C32</f>
        <v>-59000</v>
      </c>
      <c r="E32" s="12">
        <v>43200</v>
      </c>
      <c r="F32" s="12">
        <v>85000</v>
      </c>
      <c r="G32" s="11">
        <f t="shared" si="5"/>
        <v>-41800</v>
      </c>
      <c r="H32" s="12"/>
      <c r="I32" s="12">
        <f>+B32-E32</f>
        <v>-17200</v>
      </c>
      <c r="J32" s="12">
        <f t="shared" si="6"/>
        <v>0</v>
      </c>
      <c r="K32" s="12">
        <f t="shared" si="7"/>
        <v>-17200</v>
      </c>
      <c r="L32" s="13" t="s">
        <v>13</v>
      </c>
    </row>
    <row r="33" spans="1:12" x14ac:dyDescent="0.25">
      <c r="A33" s="9" t="s">
        <v>48</v>
      </c>
      <c r="B33" s="10">
        <v>0</v>
      </c>
      <c r="C33" s="12">
        <v>0</v>
      </c>
      <c r="D33" s="11">
        <f>+B33-C33</f>
        <v>0</v>
      </c>
      <c r="E33" s="12">
        <v>0</v>
      </c>
      <c r="F33" s="12">
        <v>7500</v>
      </c>
      <c r="G33" s="11">
        <f t="shared" si="5"/>
        <v>-7500</v>
      </c>
      <c r="H33" s="12"/>
      <c r="I33" s="12">
        <f>+B33-E33</f>
        <v>0</v>
      </c>
      <c r="J33" s="12">
        <f t="shared" si="6"/>
        <v>-7500</v>
      </c>
      <c r="K33" s="12">
        <f t="shared" si="7"/>
        <v>7500</v>
      </c>
      <c r="L33" s="20" t="s">
        <v>13</v>
      </c>
    </row>
    <row r="34" spans="1:12" ht="16.5" thickBot="1" x14ac:dyDescent="0.3">
      <c r="A34" s="9" t="s">
        <v>49</v>
      </c>
      <c r="B34" s="10">
        <v>8147</v>
      </c>
      <c r="C34" s="19">
        <v>4000</v>
      </c>
      <c r="D34" s="11">
        <f>+B34-C34</f>
        <v>4147</v>
      </c>
      <c r="E34" s="19">
        <v>1600</v>
      </c>
      <c r="F34" s="21">
        <v>14500</v>
      </c>
      <c r="G34" s="11">
        <f t="shared" si="5"/>
        <v>-12900</v>
      </c>
      <c r="H34" s="19"/>
      <c r="I34" s="12">
        <f>+B34-E34</f>
        <v>6547</v>
      </c>
      <c r="J34" s="12">
        <f t="shared" si="6"/>
        <v>-10500</v>
      </c>
      <c r="K34" s="12">
        <f t="shared" si="7"/>
        <v>17047</v>
      </c>
      <c r="L34" s="13" t="s">
        <v>13</v>
      </c>
    </row>
    <row r="35" spans="1:12" ht="16.5" thickBot="1" x14ac:dyDescent="0.3">
      <c r="A35" s="9" t="s">
        <v>50</v>
      </c>
      <c r="B35" s="22">
        <f>SUM(B30:B34)</f>
        <v>150147</v>
      </c>
      <c r="C35" s="22">
        <f>SUM(C30:C34)</f>
        <v>215800</v>
      </c>
      <c r="D35" s="22">
        <f t="shared" ref="D35:H35" si="8">SUM(D30:D34)</f>
        <v>-65653</v>
      </c>
      <c r="E35" s="22">
        <f>SUM(E30:E34)</f>
        <v>85818.8</v>
      </c>
      <c r="F35" s="22">
        <f>SUM(F30:F34)</f>
        <v>245800</v>
      </c>
      <c r="G35" s="22">
        <f t="shared" si="8"/>
        <v>-159981.20000000001</v>
      </c>
      <c r="H35" s="22">
        <f t="shared" si="8"/>
        <v>0</v>
      </c>
      <c r="I35" s="22">
        <f>SUM(I30:I34)</f>
        <v>64328.2</v>
      </c>
      <c r="J35" s="22">
        <f t="shared" ref="J35" si="9">SUM(J30:J34)</f>
        <v>-30000</v>
      </c>
      <c r="K35" s="22">
        <f>SUM(K30:K34)</f>
        <v>94328.2</v>
      </c>
      <c r="L35" s="10"/>
    </row>
    <row r="36" spans="1:12" ht="16.5" thickBot="1" x14ac:dyDescent="0.3">
      <c r="A36" s="9"/>
      <c r="B36" s="23">
        <f>+B28+B35</f>
        <v>2517152.3499999996</v>
      </c>
      <c r="C36" s="22">
        <f>+C28+C35</f>
        <v>2412214</v>
      </c>
      <c r="D36" s="22">
        <f>+D28+D35</f>
        <v>104938.34999999998</v>
      </c>
      <c r="E36" s="23">
        <f>+E28+E35</f>
        <v>2477316.4700000007</v>
      </c>
      <c r="F36" s="22">
        <f>+F28+F35</f>
        <v>2427243.1800000006</v>
      </c>
      <c r="G36" s="22">
        <f t="shared" ref="G36:H36" si="10">+G28+G35</f>
        <v>50073.290000000037</v>
      </c>
      <c r="H36" s="22">
        <f t="shared" si="10"/>
        <v>0</v>
      </c>
      <c r="I36" s="22">
        <f>+I28+I35</f>
        <v>39835.880000000005</v>
      </c>
      <c r="J36" s="22">
        <f>+J28+J35</f>
        <v>-15029.180000000022</v>
      </c>
      <c r="K36" s="22">
        <f>+K28+K35</f>
        <v>54865.059999999976</v>
      </c>
      <c r="L36" s="10"/>
    </row>
    <row r="37" spans="1:12" x14ac:dyDescent="0.25">
      <c r="A37" s="9"/>
      <c r="B37" s="12"/>
      <c r="C37" s="12"/>
      <c r="D37" s="12"/>
      <c r="E37" s="12" t="s">
        <v>13</v>
      </c>
      <c r="F37" s="12"/>
      <c r="G37" s="12"/>
      <c r="H37" s="12"/>
      <c r="I37" s="24">
        <f>+I28+I35</f>
        <v>39835.880000000005</v>
      </c>
      <c r="J37" s="24">
        <f>+C36-F36</f>
        <v>-15029.180000000633</v>
      </c>
      <c r="K37" s="12" t="s">
        <v>13</v>
      </c>
      <c r="L37" s="10"/>
    </row>
    <row r="38" spans="1:12" x14ac:dyDescent="0.25">
      <c r="A38" s="9" t="s">
        <v>51</v>
      </c>
      <c r="B38" s="25">
        <f>+'[1].02 incr'!$BL$50</f>
        <v>2273152.35</v>
      </c>
      <c r="C38" s="25"/>
      <c r="D38" s="25"/>
      <c r="E38" s="25">
        <f>+'[1].02 incr'!$BL$145</f>
        <v>2234316.4585000002</v>
      </c>
      <c r="F38" s="25"/>
      <c r="G38" s="25"/>
      <c r="H38" s="25"/>
      <c r="I38" s="25"/>
      <c r="L38" s="25"/>
    </row>
    <row r="39" spans="1:12" ht="17.25" x14ac:dyDescent="0.35">
      <c r="A39" s="9" t="s">
        <v>52</v>
      </c>
      <c r="B39" s="26">
        <f>+'[1].02 incr'!$BL$167</f>
        <v>244000</v>
      </c>
      <c r="C39" s="25"/>
      <c r="D39" s="25"/>
      <c r="E39" s="26">
        <f>+'[1].02 incr'!$BL$185</f>
        <v>243000</v>
      </c>
      <c r="F39" s="25"/>
      <c r="G39" s="25"/>
      <c r="H39" s="25"/>
      <c r="I39" s="25"/>
    </row>
    <row r="40" spans="1:12" x14ac:dyDescent="0.25">
      <c r="A40" s="9" t="s">
        <v>53</v>
      </c>
      <c r="B40" s="27">
        <f>+B38+B39</f>
        <v>2517152.35</v>
      </c>
      <c r="C40" s="25"/>
      <c r="D40" s="25"/>
      <c r="E40" s="27">
        <f>+E38+E39</f>
        <v>2477316.4585000002</v>
      </c>
      <c r="F40" s="25"/>
      <c r="G40" s="28">
        <f>+B40-E40</f>
        <v>39835.891499999911</v>
      </c>
      <c r="H40" s="25"/>
    </row>
    <row r="41" spans="1:12" x14ac:dyDescent="0.25">
      <c r="A41" s="9"/>
      <c r="B41" s="25"/>
      <c r="C41" s="25"/>
      <c r="D41" s="25"/>
      <c r="E41" s="25" t="s">
        <v>13</v>
      </c>
      <c r="F41" s="25"/>
      <c r="G41" s="25"/>
      <c r="H41" s="25"/>
    </row>
    <row r="42" spans="1:12" x14ac:dyDescent="0.25">
      <c r="A42" s="9"/>
      <c r="B42" s="29"/>
      <c r="C42" s="25"/>
      <c r="D42" s="25"/>
      <c r="E42" s="25"/>
      <c r="F42" s="25"/>
      <c r="G42" s="25"/>
      <c r="H42" s="25"/>
    </row>
    <row r="43" spans="1:12" x14ac:dyDescent="0.25">
      <c r="B43" s="15"/>
      <c r="D43" s="30"/>
    </row>
    <row r="44" spans="1:12" x14ac:dyDescent="0.25">
      <c r="A44" s="9"/>
      <c r="B44" s="31"/>
      <c r="D44" s="32"/>
      <c r="F44" s="5"/>
    </row>
    <row r="45" spans="1:12" x14ac:dyDescent="0.25">
      <c r="A45" s="33"/>
      <c r="B45" s="34"/>
      <c r="C45" s="15"/>
      <c r="D45" s="35"/>
      <c r="F45" s="5"/>
    </row>
    <row r="46" spans="1:12" x14ac:dyDescent="0.25">
      <c r="B46" s="34"/>
      <c r="C46" s="15"/>
      <c r="D46" s="35"/>
      <c r="E46" s="36"/>
      <c r="F46" s="5"/>
    </row>
    <row r="47" spans="1:12" x14ac:dyDescent="0.25">
      <c r="C47" s="12"/>
      <c r="F47" s="12"/>
    </row>
    <row r="48" spans="1:12" x14ac:dyDescent="0.25">
      <c r="C48" s="12"/>
      <c r="F48" s="12"/>
    </row>
    <row r="49" spans="3:6" x14ac:dyDescent="0.25">
      <c r="C49" s="12"/>
      <c r="F49" s="12"/>
    </row>
    <row r="50" spans="3:6" x14ac:dyDescent="0.25">
      <c r="C50" s="12"/>
      <c r="F50" s="12"/>
    </row>
    <row r="51" spans="3:6" x14ac:dyDescent="0.25">
      <c r="C51" s="12"/>
      <c r="F51" s="12"/>
    </row>
    <row r="52" spans="3:6" x14ac:dyDescent="0.25">
      <c r="C52" s="12"/>
      <c r="F52" s="12"/>
    </row>
    <row r="53" spans="3:6" x14ac:dyDescent="0.25">
      <c r="C53" s="12"/>
      <c r="F53" s="12"/>
    </row>
    <row r="54" spans="3:6" x14ac:dyDescent="0.25">
      <c r="C54" s="12"/>
      <c r="F54" s="12"/>
    </row>
    <row r="55" spans="3:6" x14ac:dyDescent="0.25">
      <c r="C55" s="12"/>
      <c r="F55" s="12"/>
    </row>
    <row r="56" spans="3:6" x14ac:dyDescent="0.25">
      <c r="C56" s="12"/>
      <c r="F56" s="12"/>
    </row>
    <row r="57" spans="3:6" x14ac:dyDescent="0.25">
      <c r="C57" s="12"/>
      <c r="F57" s="12"/>
    </row>
    <row r="58" spans="3:6" x14ac:dyDescent="0.25">
      <c r="C58" s="12"/>
      <c r="F58" s="12"/>
    </row>
    <row r="59" spans="3:6" x14ac:dyDescent="0.25">
      <c r="C59" s="12"/>
      <c r="F59" s="12"/>
    </row>
    <row r="60" spans="3:6" x14ac:dyDescent="0.25">
      <c r="C60" s="12"/>
      <c r="F60" s="12"/>
    </row>
    <row r="61" spans="3:6" x14ac:dyDescent="0.25">
      <c r="C61" s="12"/>
      <c r="F61" s="12"/>
    </row>
    <row r="62" spans="3:6" x14ac:dyDescent="0.25">
      <c r="C62" s="12"/>
      <c r="F62" s="12"/>
    </row>
    <row r="63" spans="3:6" x14ac:dyDescent="0.25">
      <c r="C63" s="12"/>
      <c r="F63" s="12"/>
    </row>
    <row r="64" spans="3:6" x14ac:dyDescent="0.25">
      <c r="C64" s="12"/>
      <c r="F64" s="12"/>
    </row>
    <row r="65" spans="3:6" x14ac:dyDescent="0.25">
      <c r="C65" s="12"/>
      <c r="F65" s="12"/>
    </row>
    <row r="66" spans="3:6" x14ac:dyDescent="0.25">
      <c r="C66" s="12"/>
      <c r="F66" s="12"/>
    </row>
    <row r="67" spans="3:6" x14ac:dyDescent="0.25">
      <c r="C67" s="12"/>
      <c r="F67" s="12"/>
    </row>
    <row r="68" spans="3:6" x14ac:dyDescent="0.25">
      <c r="C68" s="12"/>
      <c r="F68" s="12"/>
    </row>
    <row r="69" spans="3:6" x14ac:dyDescent="0.25">
      <c r="C69" s="12"/>
      <c r="F69" s="12"/>
    </row>
    <row r="70" spans="3:6" x14ac:dyDescent="0.25">
      <c r="C70" s="12"/>
      <c r="F70" s="12"/>
    </row>
    <row r="71" spans="3:6" x14ac:dyDescent="0.25">
      <c r="C71" s="12"/>
      <c r="F71" s="12"/>
    </row>
    <row r="72" spans="3:6" x14ac:dyDescent="0.25">
      <c r="C72" s="12"/>
      <c r="F72" s="12"/>
    </row>
    <row r="73" spans="3:6" x14ac:dyDescent="0.25">
      <c r="C73" s="12"/>
      <c r="F73" s="12"/>
    </row>
    <row r="74" spans="3:6" x14ac:dyDescent="0.25">
      <c r="C74" s="12"/>
      <c r="F74" s="12"/>
    </row>
    <row r="75" spans="3:6" x14ac:dyDescent="0.25">
      <c r="C75" s="12"/>
      <c r="F75" s="12"/>
    </row>
    <row r="76" spans="3:6" x14ac:dyDescent="0.25">
      <c r="C76" s="12"/>
      <c r="F76" s="12"/>
    </row>
    <row r="77" spans="3:6" x14ac:dyDescent="0.25">
      <c r="C77" s="12"/>
      <c r="F77" s="12"/>
    </row>
    <row r="78" spans="3:6" x14ac:dyDescent="0.25">
      <c r="C78" s="12"/>
      <c r="F78" s="12"/>
    </row>
    <row r="79" spans="3:6" x14ac:dyDescent="0.25">
      <c r="C79" s="12"/>
      <c r="F79" s="12"/>
    </row>
    <row r="80" spans="3:6" x14ac:dyDescent="0.25">
      <c r="C80" s="12"/>
      <c r="F80" s="1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Tate</dc:creator>
  <cp:lastModifiedBy>Theresa Tate</cp:lastModifiedBy>
  <dcterms:created xsi:type="dcterms:W3CDTF">2025-07-31T14:38:54Z</dcterms:created>
  <dcterms:modified xsi:type="dcterms:W3CDTF">2025-07-31T14:39:43Z</dcterms:modified>
</cp:coreProperties>
</file>